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5" yWindow="480" windowWidth="2085" windowHeight="11640" tabRatio="699" activeTab="2"/>
  </bookViews>
  <sheets>
    <sheet name="Reinsurance" sheetId="1" r:id="rId1"/>
    <sheet name="admin fees" sheetId="2" r:id="rId2"/>
    <sheet name="Disease Management Fees" sheetId="3" r:id="rId3"/>
  </sheets>
  <definedNames>
    <definedName name="_xlnm.Print_Area" localSheetId="1">'admin fees'!$A$1:$C$14</definedName>
  </definedNames>
  <calcPr fullCalcOnLoad="1"/>
</workbook>
</file>

<file path=xl/sharedStrings.xml><?xml version="1.0" encoding="utf-8"?>
<sst xmlns="http://schemas.openxmlformats.org/spreadsheetml/2006/main" count="146" uniqueCount="79">
  <si>
    <t>Estimated Total Annual Reinsurance Premium</t>
  </si>
  <si>
    <t>Aggregate Limits</t>
  </si>
  <si>
    <t>Reinsurance Company</t>
  </si>
  <si>
    <t>Enrollment</t>
  </si>
  <si>
    <t xml:space="preserve">Specific Reinsurance </t>
  </si>
  <si>
    <t>Aggregate Reinsurance Premium</t>
  </si>
  <si>
    <t>Specific Stop Loss Level</t>
  </si>
  <si>
    <t>Annual Difference Over Current</t>
  </si>
  <si>
    <t>Current</t>
  </si>
  <si>
    <t>Maximum Reimbursement</t>
  </si>
  <si>
    <t xml:space="preserve">Symetra </t>
  </si>
  <si>
    <t>City of Dania Beach</t>
  </si>
  <si>
    <t>Contract Parameters</t>
  </si>
  <si>
    <t>Percentage Change Over Current</t>
  </si>
  <si>
    <t>Per Employee Per Month</t>
  </si>
  <si>
    <t>Symetra</t>
  </si>
  <si>
    <t>AM Best Rating</t>
  </si>
  <si>
    <t>A</t>
  </si>
  <si>
    <t>12/15</t>
  </si>
  <si>
    <t>Aggregate Factor Family</t>
  </si>
  <si>
    <t>Unlimited</t>
  </si>
  <si>
    <t>Expected Annual Attachment Level Plus Premium</t>
  </si>
  <si>
    <t>Estimated Annual Admin Fees</t>
  </si>
  <si>
    <t>Contract Type</t>
  </si>
  <si>
    <t>A</t>
  </si>
  <si>
    <t>Family</t>
  </si>
  <si>
    <t>Aggregate Corridor</t>
  </si>
  <si>
    <t>Aggregate Rate</t>
  </si>
  <si>
    <t>Percentage Difference Over Current</t>
  </si>
  <si>
    <t>Estimated Annual Aggregate Premium</t>
  </si>
  <si>
    <t>Aggregate Maximum Reimbursement</t>
  </si>
  <si>
    <t>A</t>
  </si>
  <si>
    <t>12/15</t>
  </si>
  <si>
    <t>Expected Attachment Level</t>
  </si>
  <si>
    <t>City of Dania Beach</t>
  </si>
  <si>
    <t>Administrative Fee</t>
  </si>
  <si>
    <t>Estimated Enrollment</t>
  </si>
  <si>
    <t>Estimated Total Monthly</t>
  </si>
  <si>
    <t>Estimated Annual Fixed Fees</t>
  </si>
  <si>
    <t>Prepared by The Rhodes Insurance Group</t>
  </si>
  <si>
    <t>Unlimited</t>
  </si>
  <si>
    <t xml:space="preserve">Renewal </t>
  </si>
  <si>
    <t>12/15</t>
  </si>
  <si>
    <t>Renewal Alternate 2</t>
  </si>
  <si>
    <t xml:space="preserve">Symetra </t>
  </si>
  <si>
    <t xml:space="preserve">Renewal Alternate </t>
  </si>
  <si>
    <t>Annual Percentage Change</t>
  </si>
  <si>
    <t>Administrative &amp; Disease Management Fees</t>
  </si>
  <si>
    <t>Employee Only</t>
  </si>
  <si>
    <t>Estimated Annual Specific Premium</t>
  </si>
  <si>
    <t>Total Monthly Premium</t>
  </si>
  <si>
    <t>Aggregate Factor Employee Only</t>
  </si>
  <si>
    <t>Total Estimated Annual Funding</t>
  </si>
  <si>
    <t>Prepared by The Rhodes Insurance Group</t>
  </si>
  <si>
    <t>Specific &amp; Aggregate Reinsurance Premium  Renewal Analysis</t>
  </si>
  <si>
    <t xml:space="preserve"> </t>
  </si>
  <si>
    <t>TOTAL</t>
  </si>
  <si>
    <t>Self-Funded Group Health Plan - AvMed 10/1/12 Renewal</t>
  </si>
  <si>
    <t>Effective October 1, 2012</t>
  </si>
  <si>
    <t>10/1/12 Renewal</t>
  </si>
  <si>
    <t>AvMed
HM</t>
  </si>
  <si>
    <t>HM Life</t>
  </si>
  <si>
    <t>Summit</t>
  </si>
  <si>
    <t xml:space="preserve">Self Funded Group Health Plan </t>
  </si>
  <si>
    <t>Renewal</t>
  </si>
  <si>
    <t>Total Current</t>
  </si>
  <si>
    <t>Total Renewal</t>
  </si>
  <si>
    <t>Asthma</t>
  </si>
  <si>
    <t>High acuity</t>
  </si>
  <si>
    <t>Low  acuity</t>
  </si>
  <si>
    <t>Cardiac</t>
  </si>
  <si>
    <t>COPD</t>
  </si>
  <si>
    <t>Low acuity</t>
  </si>
  <si>
    <t>Diabetes</t>
  </si>
  <si>
    <t>Heart Failure</t>
  </si>
  <si>
    <t>City of Dania Beach Total</t>
  </si>
  <si>
    <t>Difference</t>
  </si>
  <si>
    <t>City of Dania Beach - Self funded Group Health Plan</t>
  </si>
  <si>
    <t>October 1, 2012 Renewal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</si>
</sst>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/d"/>
    <numFmt numFmtId="171" formatCode="mm/dd/yy"/>
    <numFmt numFmtId="172" formatCode="mmmm\ d\,\ yyyy"/>
    <numFmt numFmtId="173" formatCode="0.0%"/>
    <numFmt numFmtId="174" formatCode="&quot;$&quot;#,##0.000"/>
    <numFmt numFmtId="175" formatCode="&quot;$&quot;#,##0.0000"/>
    <numFmt numFmtId="176" formatCode="mmmm\-yy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%"/>
  </numFmts>
  <fonts count="5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6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sz val="12"/>
      <color indexed="9"/>
      <name val="Times New Roman"/>
      <family val="1"/>
    </font>
    <font>
      <b/>
      <sz val="11"/>
      <color indexed="48"/>
      <name val="Times New Roman"/>
      <family val="1"/>
    </font>
    <font>
      <b/>
      <sz val="11"/>
      <color indexed="11"/>
      <name val="Times New Roman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1"/>
      </patternFill>
    </fill>
    <fill>
      <patternFill patternType="gray125"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172" fontId="7" fillId="33" borderId="10" xfId="0" applyNumberFormat="1" applyFont="1" applyFill="1" applyBorder="1" applyAlignment="1">
      <alignment horizontal="centerContinuous" vertical="center" wrapText="1"/>
    </xf>
    <xf numFmtId="0" fontId="7" fillId="33" borderId="10" xfId="0" applyFont="1" applyFill="1" applyBorder="1" applyAlignment="1">
      <alignment horizontal="centerContinuous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/>
    </xf>
    <xf numFmtId="166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 quotePrefix="1">
      <alignment horizontal="center"/>
    </xf>
    <xf numFmtId="164" fontId="8" fillId="0" borderId="10" xfId="0" applyNumberFormat="1" applyFont="1" applyFill="1" applyBorder="1" applyAlignment="1">
      <alignment horizontal="center"/>
    </xf>
    <xf numFmtId="166" fontId="9" fillId="1" borderId="10" xfId="0" applyNumberFormat="1" applyFont="1" applyFill="1" applyBorder="1" applyAlignment="1">
      <alignment horizontal="center"/>
    </xf>
    <xf numFmtId="9" fontId="8" fillId="0" borderId="10" xfId="0" applyNumberFormat="1" applyFont="1" applyFill="1" applyBorder="1" applyAlignment="1">
      <alignment horizontal="center"/>
    </xf>
    <xf numFmtId="9" fontId="9" fillId="1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Continuous" vertical="center" wrapText="1"/>
    </xf>
    <xf numFmtId="16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Continuous"/>
    </xf>
    <xf numFmtId="6" fontId="7" fillId="34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6" fontId="8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6" fontId="1" fillId="33" borderId="11" xfId="0" applyNumberFormat="1" applyFont="1" applyFill="1" applyBorder="1" applyAlignment="1">
      <alignment horizontal="center"/>
    </xf>
    <xf numFmtId="10" fontId="1" fillId="33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Continuous"/>
    </xf>
    <xf numFmtId="166" fontId="11" fillId="1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6" fontId="7" fillId="0" borderId="10" xfId="0" applyNumberFormat="1" applyFont="1" applyFill="1" applyBorder="1" applyAlignment="1">
      <alignment horizontal="center"/>
    </xf>
    <xf numFmtId="9" fontId="11" fillId="1" borderId="10" xfId="0" applyNumberFormat="1" applyFont="1" applyFill="1" applyBorder="1" applyAlignment="1">
      <alignment horizontal="center"/>
    </xf>
    <xf numFmtId="6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66" fontId="7" fillId="36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Continuous"/>
    </xf>
    <xf numFmtId="166" fontId="12" fillId="1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0" fontId="7" fillId="0" borderId="10" xfId="0" applyNumberFormat="1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Continuous"/>
    </xf>
    <xf numFmtId="166" fontId="7" fillId="19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4" fontId="0" fillId="0" borderId="0" xfId="0" applyNumberFormat="1" applyFont="1" applyAlignment="1">
      <alignment horizontal="left"/>
    </xf>
    <xf numFmtId="164" fontId="8" fillId="0" borderId="10" xfId="0" applyNumberFormat="1" applyFont="1" applyFill="1" applyBorder="1" applyAlignment="1">
      <alignment horizontal="centerContinuous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 quotePrefix="1">
      <alignment horizontal="center"/>
    </xf>
    <xf numFmtId="164" fontId="8" fillId="0" borderId="12" xfId="0" applyNumberFormat="1" applyFont="1" applyFill="1" applyBorder="1" applyAlignment="1">
      <alignment horizontal="center"/>
    </xf>
    <xf numFmtId="9" fontId="8" fillId="0" borderId="12" xfId="0" applyNumberFormat="1" applyFont="1" applyFill="1" applyBorder="1" applyAlignment="1">
      <alignment horizontal="center"/>
    </xf>
    <xf numFmtId="6" fontId="8" fillId="37" borderId="12" xfId="0" applyNumberFormat="1" applyFont="1" applyFill="1" applyBorder="1" applyAlignment="1">
      <alignment horizontal="center"/>
    </xf>
    <xf numFmtId="9" fontId="7" fillId="0" borderId="12" xfId="0" applyNumberFormat="1" applyFont="1" applyFill="1" applyBorder="1" applyAlignment="1">
      <alignment horizontal="center"/>
    </xf>
    <xf numFmtId="6" fontId="7" fillId="0" borderId="12" xfId="0" applyNumberFormat="1" applyFont="1" applyFill="1" applyBorder="1" applyAlignment="1">
      <alignment horizontal="center" vertical="center" wrapText="1"/>
    </xf>
    <xf numFmtId="166" fontId="7" fillId="34" borderId="12" xfId="0" applyNumberFormat="1" applyFont="1" applyFill="1" applyBorder="1" applyAlignment="1">
      <alignment horizontal="center" vertical="center" wrapText="1"/>
    </xf>
    <xf numFmtId="6" fontId="7" fillId="34" borderId="12" xfId="0" applyNumberFormat="1" applyFont="1" applyFill="1" applyBorder="1" applyAlignment="1">
      <alignment horizontal="center"/>
    </xf>
    <xf numFmtId="166" fontId="8" fillId="38" borderId="12" xfId="0" applyNumberFormat="1" applyFont="1" applyFill="1" applyBorder="1" applyAlignment="1">
      <alignment horizontal="center"/>
    </xf>
    <xf numFmtId="6" fontId="12" fillId="0" borderId="12" xfId="0" applyNumberFormat="1" applyFont="1" applyFill="1" applyBorder="1" applyAlignment="1">
      <alignment horizontal="center" vertical="center" wrapText="1"/>
    </xf>
    <xf numFmtId="10" fontId="7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3" fillId="0" borderId="0" xfId="57" applyFont="1" applyAlignment="1">
      <alignment wrapText="1"/>
      <protection/>
    </xf>
    <xf numFmtId="0" fontId="46" fillId="0" borderId="0" xfId="57" applyBorder="1" applyAlignment="1">
      <alignment horizontal="center" wrapText="1"/>
      <protection/>
    </xf>
    <xf numFmtId="0" fontId="46" fillId="0" borderId="0" xfId="57" applyFill="1" applyBorder="1" applyAlignment="1">
      <alignment horizontal="center" wrapText="1"/>
      <protection/>
    </xf>
    <xf numFmtId="0" fontId="46" fillId="0" borderId="0" xfId="57" applyAlignment="1">
      <alignment wrapText="1"/>
      <protection/>
    </xf>
    <xf numFmtId="0" fontId="46" fillId="0" borderId="13" xfId="57" applyBorder="1">
      <alignment/>
      <protection/>
    </xf>
    <xf numFmtId="0" fontId="46" fillId="0" borderId="14" xfId="57" applyBorder="1">
      <alignment/>
      <protection/>
    </xf>
    <xf numFmtId="0" fontId="46" fillId="0" borderId="15" xfId="57" applyBorder="1">
      <alignment/>
      <protection/>
    </xf>
    <xf numFmtId="8" fontId="46" fillId="0" borderId="16" xfId="57" applyNumberFormat="1" applyBorder="1" applyAlignment="1">
      <alignment horizontal="right"/>
      <protection/>
    </xf>
    <xf numFmtId="164" fontId="46" fillId="0" borderId="17" xfId="57" applyNumberFormat="1" applyBorder="1" applyAlignment="1">
      <alignment horizontal="right"/>
      <protection/>
    </xf>
    <xf numFmtId="8" fontId="46" fillId="0" borderId="15" xfId="57" applyNumberFormat="1" applyBorder="1">
      <alignment/>
      <protection/>
    </xf>
    <xf numFmtId="0" fontId="46" fillId="0" borderId="0" xfId="57">
      <alignment/>
      <protection/>
    </xf>
    <xf numFmtId="0" fontId="46" fillId="0" borderId="18" xfId="57" applyBorder="1">
      <alignment/>
      <protection/>
    </xf>
    <xf numFmtId="0" fontId="46" fillId="0" borderId="0" xfId="57" applyBorder="1">
      <alignment/>
      <protection/>
    </xf>
    <xf numFmtId="0" fontId="46" fillId="0" borderId="19" xfId="57" applyFill="1" applyBorder="1">
      <alignment/>
      <protection/>
    </xf>
    <xf numFmtId="0" fontId="13" fillId="0" borderId="15" xfId="57" applyFont="1" applyBorder="1" applyAlignment="1">
      <alignment horizontal="right"/>
      <protection/>
    </xf>
    <xf numFmtId="0" fontId="13" fillId="0" borderId="15" xfId="57" applyFont="1" applyBorder="1">
      <alignment/>
      <protection/>
    </xf>
    <xf numFmtId="0" fontId="46" fillId="0" borderId="16" xfId="57" applyBorder="1">
      <alignment/>
      <protection/>
    </xf>
    <xf numFmtId="0" fontId="46" fillId="0" borderId="17" xfId="57" applyBorder="1">
      <alignment/>
      <protection/>
    </xf>
    <xf numFmtId="44" fontId="13" fillId="0" borderId="15" xfId="57" applyNumberFormat="1" applyFont="1" applyBorder="1">
      <alignment/>
      <protection/>
    </xf>
    <xf numFmtId="44" fontId="46" fillId="0" borderId="20" xfId="57" applyNumberFormat="1" applyBorder="1">
      <alignment/>
      <protection/>
    </xf>
    <xf numFmtId="172" fontId="7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51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DD0806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125" zoomScaleNormal="125" zoomScalePageLayoutView="0" workbookViewId="0" topLeftCell="A2">
      <selection activeCell="H6" sqref="H6"/>
    </sheetView>
  </sheetViews>
  <sheetFormatPr defaultColWidth="16.50390625" defaultRowHeight="15.75"/>
  <cols>
    <col min="1" max="1" width="16.50390625" style="1" customWidth="1"/>
    <col min="2" max="2" width="24.375" style="1" customWidth="1"/>
    <col min="3" max="6" width="11.125" style="1" customWidth="1"/>
    <col min="7" max="9" width="11.875" style="1" customWidth="1"/>
    <col min="10" max="10" width="11.50390625" style="1" customWidth="1"/>
    <col min="11" max="12" width="14.875" style="1" customWidth="1"/>
    <col min="13" max="16384" width="16.50390625" style="1" customWidth="1"/>
  </cols>
  <sheetData>
    <row r="1" spans="1:12" ht="1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">
      <c r="A2" s="100" t="s">
        <v>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2.75" customHeight="1">
      <c r="A3" s="101" t="s">
        <v>54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2.75" customHeight="1">
      <c r="A4" s="101" t="s">
        <v>58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5" ht="15">
      <c r="A5" s="97" t="s">
        <v>55</v>
      </c>
      <c r="B5" s="97"/>
      <c r="C5" s="97"/>
      <c r="D5" s="97"/>
      <c r="E5" s="97"/>
    </row>
    <row r="6" spans="1:12" ht="15">
      <c r="A6" s="2" t="s">
        <v>12</v>
      </c>
      <c r="B6" s="3"/>
      <c r="C6" s="4" t="s">
        <v>8</v>
      </c>
      <c r="D6" s="4" t="s">
        <v>41</v>
      </c>
      <c r="E6" s="4"/>
      <c r="F6" s="59"/>
      <c r="G6" s="4"/>
      <c r="H6" s="4"/>
      <c r="I6" s="4"/>
      <c r="J6" s="4"/>
      <c r="K6" s="4"/>
      <c r="L6" s="4"/>
    </row>
    <row r="7" spans="1:12" ht="15">
      <c r="A7" s="5" t="s">
        <v>2</v>
      </c>
      <c r="B7" s="5"/>
      <c r="C7" s="6" t="s">
        <v>15</v>
      </c>
      <c r="D7" s="6" t="s">
        <v>15</v>
      </c>
      <c r="E7" s="6" t="s">
        <v>44</v>
      </c>
      <c r="F7" s="60" t="s">
        <v>10</v>
      </c>
      <c r="G7" s="74" t="s">
        <v>61</v>
      </c>
      <c r="H7" s="74" t="s">
        <v>61</v>
      </c>
      <c r="I7" s="74" t="s">
        <v>61</v>
      </c>
      <c r="J7" s="74" t="s">
        <v>62</v>
      </c>
      <c r="K7" s="74" t="s">
        <v>62</v>
      </c>
      <c r="L7" s="74" t="s">
        <v>62</v>
      </c>
    </row>
    <row r="8" spans="1:12" ht="15">
      <c r="A8" s="5" t="s">
        <v>16</v>
      </c>
      <c r="B8" s="5"/>
      <c r="C8" s="7" t="s">
        <v>17</v>
      </c>
      <c r="D8" s="7" t="s">
        <v>31</v>
      </c>
      <c r="E8" s="7" t="s">
        <v>24</v>
      </c>
      <c r="F8" s="61" t="s">
        <v>17</v>
      </c>
      <c r="G8" s="75"/>
      <c r="H8" s="75"/>
      <c r="I8" s="75"/>
      <c r="J8" s="75"/>
      <c r="K8" s="75"/>
      <c r="L8" s="75"/>
    </row>
    <row r="9" spans="1:12" ht="15">
      <c r="A9" s="8" t="s">
        <v>6</v>
      </c>
      <c r="B9" s="8"/>
      <c r="C9" s="9">
        <v>75000</v>
      </c>
      <c r="D9" s="9">
        <v>75000</v>
      </c>
      <c r="E9" s="9">
        <v>85000</v>
      </c>
      <c r="F9" s="62">
        <v>90000</v>
      </c>
      <c r="G9" s="9">
        <v>75000</v>
      </c>
      <c r="H9" s="9">
        <v>85000</v>
      </c>
      <c r="I9" s="9">
        <v>90000</v>
      </c>
      <c r="J9" s="9">
        <v>75000</v>
      </c>
      <c r="K9" s="9">
        <v>85000</v>
      </c>
      <c r="L9" s="9">
        <v>90000</v>
      </c>
    </row>
    <row r="10" spans="1:12" ht="15">
      <c r="A10" s="8" t="s">
        <v>9</v>
      </c>
      <c r="B10" s="8"/>
      <c r="C10" s="9" t="s">
        <v>40</v>
      </c>
      <c r="D10" s="9" t="s">
        <v>40</v>
      </c>
      <c r="E10" s="9" t="s">
        <v>20</v>
      </c>
      <c r="F10" s="62" t="s">
        <v>20</v>
      </c>
      <c r="G10" s="9" t="s">
        <v>20</v>
      </c>
      <c r="H10" s="9" t="s">
        <v>20</v>
      </c>
      <c r="I10" s="9" t="s">
        <v>20</v>
      </c>
      <c r="J10" s="9" t="s">
        <v>20</v>
      </c>
      <c r="K10" s="9" t="s">
        <v>20</v>
      </c>
      <c r="L10" s="9" t="s">
        <v>20</v>
      </c>
    </row>
    <row r="11" spans="1:12" ht="15">
      <c r="A11" s="8" t="s">
        <v>23</v>
      </c>
      <c r="B11" s="8"/>
      <c r="C11" s="10" t="s">
        <v>18</v>
      </c>
      <c r="D11" s="10" t="s">
        <v>18</v>
      </c>
      <c r="E11" s="10" t="s">
        <v>32</v>
      </c>
      <c r="F11" s="63" t="s">
        <v>42</v>
      </c>
      <c r="G11" s="10" t="s">
        <v>18</v>
      </c>
      <c r="H11" s="10" t="s">
        <v>18</v>
      </c>
      <c r="I11" s="10" t="s">
        <v>18</v>
      </c>
      <c r="J11" s="10" t="s">
        <v>18</v>
      </c>
      <c r="K11" s="10" t="s">
        <v>18</v>
      </c>
      <c r="L11" s="10" t="s">
        <v>18</v>
      </c>
    </row>
    <row r="12" spans="1:12" ht="28.5">
      <c r="A12" s="2" t="s">
        <v>4</v>
      </c>
      <c r="B12" s="3"/>
      <c r="C12" s="4" t="s">
        <v>8</v>
      </c>
      <c r="D12" s="4" t="s">
        <v>41</v>
      </c>
      <c r="E12" s="4" t="s">
        <v>45</v>
      </c>
      <c r="F12" s="59" t="s">
        <v>43</v>
      </c>
      <c r="G12" s="4" t="s">
        <v>60</v>
      </c>
      <c r="H12" s="4" t="s">
        <v>60</v>
      </c>
      <c r="I12" s="4" t="s">
        <v>60</v>
      </c>
      <c r="J12" s="4" t="s">
        <v>60</v>
      </c>
      <c r="K12" s="4" t="s">
        <v>60</v>
      </c>
      <c r="L12" s="4" t="s">
        <v>60</v>
      </c>
    </row>
    <row r="13" spans="1:12" s="19" customFormat="1" ht="15">
      <c r="A13" s="58" t="s">
        <v>48</v>
      </c>
      <c r="B13" s="58"/>
      <c r="C13" s="11">
        <v>118.04</v>
      </c>
      <c r="D13" s="11">
        <v>131.89</v>
      </c>
      <c r="E13" s="11">
        <v>118.04</v>
      </c>
      <c r="F13" s="64">
        <v>99.8</v>
      </c>
      <c r="G13" s="11">
        <v>121.76</v>
      </c>
      <c r="H13" s="11">
        <v>101.32</v>
      </c>
      <c r="I13" s="11">
        <v>95.52</v>
      </c>
      <c r="J13" s="11">
        <v>148.96</v>
      </c>
      <c r="K13" s="11">
        <v>133.86</v>
      </c>
      <c r="L13" s="11">
        <v>127.23</v>
      </c>
    </row>
    <row r="14" spans="1:12" s="19" customFormat="1" ht="15">
      <c r="A14" s="58" t="s">
        <v>25</v>
      </c>
      <c r="B14" s="58"/>
      <c r="C14" s="11">
        <v>246.13</v>
      </c>
      <c r="D14" s="11">
        <v>275.01</v>
      </c>
      <c r="E14" s="11">
        <v>246.13</v>
      </c>
      <c r="F14" s="64">
        <v>208.1</v>
      </c>
      <c r="G14" s="11">
        <v>248.88</v>
      </c>
      <c r="H14" s="11">
        <v>208.43</v>
      </c>
      <c r="I14" s="11">
        <v>197.3</v>
      </c>
      <c r="J14" s="11">
        <v>331.15</v>
      </c>
      <c r="K14" s="11">
        <v>300.33</v>
      </c>
      <c r="L14" s="11">
        <v>286.8</v>
      </c>
    </row>
    <row r="15" spans="1:12" ht="15">
      <c r="A15" s="8" t="s">
        <v>50</v>
      </c>
      <c r="B15" s="8"/>
      <c r="C15" s="9">
        <f aca="true" t="shared" si="0" ref="C15:L15">C13*$B$42+C14*$B$43</f>
        <v>32996.399999999994</v>
      </c>
      <c r="D15" s="9">
        <f t="shared" si="0"/>
        <v>36868.06</v>
      </c>
      <c r="E15" s="9">
        <f t="shared" si="0"/>
        <v>32996.399999999994</v>
      </c>
      <c r="F15" s="9">
        <f t="shared" si="0"/>
        <v>27898</v>
      </c>
      <c r="G15" s="9">
        <f t="shared" si="0"/>
        <v>33475.52</v>
      </c>
      <c r="H15" s="9">
        <f t="shared" si="0"/>
        <v>28004.879999999997</v>
      </c>
      <c r="I15" s="9">
        <f t="shared" si="0"/>
        <v>26491.520000000004</v>
      </c>
      <c r="J15" s="9">
        <f t="shared" si="0"/>
        <v>43940.96</v>
      </c>
      <c r="K15" s="9">
        <f t="shared" si="0"/>
        <v>39794.52</v>
      </c>
      <c r="L15" s="9">
        <f t="shared" si="0"/>
        <v>37974.18</v>
      </c>
    </row>
    <row r="16" spans="1:12" ht="15">
      <c r="A16" s="8" t="s">
        <v>49</v>
      </c>
      <c r="B16" s="8"/>
      <c r="C16" s="9">
        <f aca="true" t="shared" si="1" ref="C16:L16">12*C15</f>
        <v>395956.79999999993</v>
      </c>
      <c r="D16" s="11">
        <f>12*D15</f>
        <v>442416.72</v>
      </c>
      <c r="E16" s="9">
        <f t="shared" si="1"/>
        <v>395956.79999999993</v>
      </c>
      <c r="F16" s="62">
        <f t="shared" si="1"/>
        <v>334776</v>
      </c>
      <c r="G16" s="9">
        <f t="shared" si="1"/>
        <v>401706.24</v>
      </c>
      <c r="H16" s="9">
        <f t="shared" si="1"/>
        <v>336058.55999999994</v>
      </c>
      <c r="I16" s="9">
        <f t="shared" si="1"/>
        <v>317898.24000000005</v>
      </c>
      <c r="J16" s="9">
        <f t="shared" si="1"/>
        <v>527291.52</v>
      </c>
      <c r="K16" s="9">
        <f t="shared" si="1"/>
        <v>477534.24</v>
      </c>
      <c r="L16" s="9">
        <f t="shared" si="1"/>
        <v>455690.16000000003</v>
      </c>
    </row>
    <row r="17" spans="1:12" ht="15">
      <c r="A17" s="41" t="s">
        <v>7</v>
      </c>
      <c r="B17" s="41"/>
      <c r="C17" s="12"/>
      <c r="D17" s="44">
        <f>D16-$C$16</f>
        <v>46459.92000000004</v>
      </c>
      <c r="E17" s="44">
        <f>E16-$C$16</f>
        <v>0</v>
      </c>
      <c r="F17" s="44">
        <f aca="true" t="shared" si="2" ref="F17:L17">F16-$C$16</f>
        <v>-61180.79999999993</v>
      </c>
      <c r="G17" s="44">
        <f t="shared" si="2"/>
        <v>5749.4400000000605</v>
      </c>
      <c r="H17" s="44">
        <f t="shared" si="2"/>
        <v>-59898.23999999999</v>
      </c>
      <c r="I17" s="44">
        <f t="shared" si="2"/>
        <v>-78058.55999999988</v>
      </c>
      <c r="J17" s="44">
        <f t="shared" si="2"/>
        <v>131334.7200000001</v>
      </c>
      <c r="K17" s="44">
        <f t="shared" si="2"/>
        <v>81577.44000000006</v>
      </c>
      <c r="L17" s="44">
        <f t="shared" si="2"/>
        <v>59733.3600000001</v>
      </c>
    </row>
    <row r="18" spans="1:12" ht="15">
      <c r="A18" s="41" t="s">
        <v>28</v>
      </c>
      <c r="B18" s="41"/>
      <c r="C18" s="14"/>
      <c r="D18" s="53">
        <f>D16/C16-1</f>
        <v>0.11733583057545682</v>
      </c>
      <c r="E18" s="53">
        <f>E16/C16-1</f>
        <v>0</v>
      </c>
      <c r="F18" s="66">
        <f>F16-$C$16</f>
        <v>-61180.79999999993</v>
      </c>
      <c r="G18" s="53">
        <f aca="true" t="shared" si="3" ref="G18:L18">G16/$C16-1</f>
        <v>0.014520371919360953</v>
      </c>
      <c r="H18" s="53">
        <f t="shared" si="3"/>
        <v>-0.15127468451103754</v>
      </c>
      <c r="I18" s="53">
        <f t="shared" si="3"/>
        <v>-0.19713908183923068</v>
      </c>
      <c r="J18" s="53">
        <f t="shared" si="3"/>
        <v>0.3316895176443493</v>
      </c>
      <c r="K18" s="53">
        <f t="shared" si="3"/>
        <v>0.2060261119394844</v>
      </c>
      <c r="L18" s="53">
        <f t="shared" si="3"/>
        <v>0.15085827544823105</v>
      </c>
    </row>
    <row r="19" spans="1:12" ht="36" customHeight="1">
      <c r="A19" s="2" t="s">
        <v>5</v>
      </c>
      <c r="B19" s="3"/>
      <c r="C19" s="4" t="s">
        <v>8</v>
      </c>
      <c r="D19" s="4" t="s">
        <v>41</v>
      </c>
      <c r="E19" s="4" t="s">
        <v>45</v>
      </c>
      <c r="F19" s="59" t="s">
        <v>43</v>
      </c>
      <c r="G19" s="4" t="s">
        <v>60</v>
      </c>
      <c r="H19" s="4" t="s">
        <v>60</v>
      </c>
      <c r="I19" s="4" t="s">
        <v>60</v>
      </c>
      <c r="J19" s="4" t="s">
        <v>60</v>
      </c>
      <c r="K19" s="4" t="s">
        <v>60</v>
      </c>
      <c r="L19" s="4" t="s">
        <v>60</v>
      </c>
    </row>
    <row r="20" spans="1:12" ht="15">
      <c r="A20" s="8" t="s">
        <v>30</v>
      </c>
      <c r="B20" s="8"/>
      <c r="C20" s="9">
        <v>1000000</v>
      </c>
      <c r="D20" s="9">
        <v>1000000</v>
      </c>
      <c r="E20" s="9">
        <v>1000000</v>
      </c>
      <c r="F20" s="62">
        <v>1000000</v>
      </c>
      <c r="G20" s="9">
        <v>1000000</v>
      </c>
      <c r="H20" s="9">
        <v>1000000</v>
      </c>
      <c r="I20" s="9">
        <v>1000000</v>
      </c>
      <c r="J20" s="9">
        <v>1000000</v>
      </c>
      <c r="K20" s="9">
        <v>1000000</v>
      </c>
      <c r="L20" s="9">
        <v>1000000</v>
      </c>
    </row>
    <row r="21" spans="1:12" ht="15">
      <c r="A21" s="8" t="s">
        <v>27</v>
      </c>
      <c r="B21" s="8"/>
      <c r="C21" s="11">
        <v>8.35</v>
      </c>
      <c r="D21" s="11">
        <v>8.35</v>
      </c>
      <c r="E21" s="11">
        <v>9.1</v>
      </c>
      <c r="F21" s="64">
        <v>9.49</v>
      </c>
      <c r="G21" s="11">
        <v>15.24</v>
      </c>
      <c r="H21" s="11">
        <v>15.81</v>
      </c>
      <c r="I21" s="11">
        <v>16.09</v>
      </c>
      <c r="J21" s="11">
        <v>9.59</v>
      </c>
      <c r="K21" s="11">
        <v>10.54</v>
      </c>
      <c r="L21" s="11">
        <v>10.98</v>
      </c>
    </row>
    <row r="22" spans="1:12" ht="15">
      <c r="A22" s="8" t="s">
        <v>29</v>
      </c>
      <c r="B22" s="8"/>
      <c r="C22" s="9">
        <f aca="true" t="shared" si="4" ref="C22:L22">C21*$B$44*12</f>
        <v>15831.599999999999</v>
      </c>
      <c r="D22" s="9">
        <f t="shared" si="4"/>
        <v>15831.599999999999</v>
      </c>
      <c r="E22" s="9">
        <f t="shared" si="4"/>
        <v>17253.6</v>
      </c>
      <c r="F22" s="9">
        <f t="shared" si="4"/>
        <v>17993.04</v>
      </c>
      <c r="G22" s="9">
        <f t="shared" si="4"/>
        <v>28895.04</v>
      </c>
      <c r="H22" s="9">
        <f t="shared" si="4"/>
        <v>29975.760000000002</v>
      </c>
      <c r="I22" s="9">
        <f t="shared" si="4"/>
        <v>30506.64</v>
      </c>
      <c r="J22" s="9">
        <f t="shared" si="4"/>
        <v>18182.64</v>
      </c>
      <c r="K22" s="9">
        <f t="shared" si="4"/>
        <v>19983.84</v>
      </c>
      <c r="L22" s="9">
        <f t="shared" si="4"/>
        <v>20818.08</v>
      </c>
    </row>
    <row r="23" spans="1:12" s="47" customFormat="1" ht="14.25">
      <c r="A23" s="41" t="s">
        <v>7</v>
      </c>
      <c r="B23" s="41"/>
      <c r="C23" s="42"/>
      <c r="D23" s="46">
        <f>D22-$C$22</f>
        <v>0</v>
      </c>
      <c r="E23" s="46">
        <f aca="true" t="shared" si="5" ref="E23:L23">E22-$C$22</f>
        <v>1422</v>
      </c>
      <c r="F23" s="46">
        <f t="shared" si="5"/>
        <v>2161.4400000000023</v>
      </c>
      <c r="G23" s="46">
        <f t="shared" si="5"/>
        <v>13063.440000000002</v>
      </c>
      <c r="H23" s="46">
        <f t="shared" si="5"/>
        <v>14144.160000000003</v>
      </c>
      <c r="I23" s="46">
        <f t="shared" si="5"/>
        <v>14675.04</v>
      </c>
      <c r="J23" s="46">
        <f t="shared" si="5"/>
        <v>2351.040000000001</v>
      </c>
      <c r="K23" s="46">
        <f t="shared" si="5"/>
        <v>4152.240000000002</v>
      </c>
      <c r="L23" s="46">
        <f t="shared" si="5"/>
        <v>4986.480000000003</v>
      </c>
    </row>
    <row r="24" spans="1:12" s="47" customFormat="1" ht="14.25">
      <c r="A24" s="41" t="s">
        <v>28</v>
      </c>
      <c r="B24" s="41"/>
      <c r="C24" s="45"/>
      <c r="D24" s="43">
        <f>D22/C22-1</f>
        <v>0</v>
      </c>
      <c r="E24" s="43">
        <f aca="true" t="shared" si="6" ref="E24:L24">E22/$C22-1</f>
        <v>0.08982035928143706</v>
      </c>
      <c r="F24" s="43">
        <f t="shared" si="6"/>
        <v>0.13652694610778449</v>
      </c>
      <c r="G24" s="43">
        <f t="shared" si="6"/>
        <v>0.8251497005988027</v>
      </c>
      <c r="H24" s="43">
        <f t="shared" si="6"/>
        <v>0.8934131736526949</v>
      </c>
      <c r="I24" s="43">
        <f t="shared" si="6"/>
        <v>0.9269461077844312</v>
      </c>
      <c r="J24" s="43">
        <f t="shared" si="6"/>
        <v>0.1485029940119762</v>
      </c>
      <c r="K24" s="43">
        <f t="shared" si="6"/>
        <v>0.26227544910179645</v>
      </c>
      <c r="L24" s="43">
        <f t="shared" si="6"/>
        <v>0.31497005988023985</v>
      </c>
    </row>
    <row r="25" spans="1:12" ht="34.5" customHeight="1">
      <c r="A25" s="2" t="s">
        <v>1</v>
      </c>
      <c r="B25" s="3"/>
      <c r="C25" s="4" t="s">
        <v>8</v>
      </c>
      <c r="D25" s="4" t="s">
        <v>41</v>
      </c>
      <c r="E25" s="4" t="s">
        <v>45</v>
      </c>
      <c r="F25" s="59" t="s">
        <v>43</v>
      </c>
      <c r="G25" s="4" t="s">
        <v>60</v>
      </c>
      <c r="H25" s="4" t="s">
        <v>60</v>
      </c>
      <c r="I25" s="4" t="s">
        <v>60</v>
      </c>
      <c r="J25" s="4" t="s">
        <v>60</v>
      </c>
      <c r="K25" s="4" t="s">
        <v>60</v>
      </c>
      <c r="L25" s="4" t="s">
        <v>60</v>
      </c>
    </row>
    <row r="26" spans="1:12" ht="15">
      <c r="A26" s="8" t="s">
        <v>26</v>
      </c>
      <c r="B26" s="8"/>
      <c r="C26" s="13">
        <v>1.25</v>
      </c>
      <c r="D26" s="13">
        <v>1.25</v>
      </c>
      <c r="E26" s="13">
        <v>1.25</v>
      </c>
      <c r="F26" s="65">
        <v>1.25</v>
      </c>
      <c r="G26" s="13">
        <v>1.25</v>
      </c>
      <c r="H26" s="13">
        <v>1.25</v>
      </c>
      <c r="I26" s="13">
        <v>1.25</v>
      </c>
      <c r="J26" s="13">
        <v>1.25</v>
      </c>
      <c r="K26" s="13">
        <v>1.25</v>
      </c>
      <c r="L26" s="13">
        <v>1.25</v>
      </c>
    </row>
    <row r="27" spans="1:12" ht="15">
      <c r="A27" s="8" t="s">
        <v>51</v>
      </c>
      <c r="B27" s="8"/>
      <c r="C27" s="11">
        <v>1280.45</v>
      </c>
      <c r="D27" s="11">
        <v>1280.45</v>
      </c>
      <c r="E27" s="11">
        <v>1306.33</v>
      </c>
      <c r="F27" s="64">
        <v>1317.45</v>
      </c>
      <c r="G27" s="11">
        <v>718.3</v>
      </c>
      <c r="H27" s="11">
        <v>732.67</v>
      </c>
      <c r="I27" s="11">
        <v>739.13</v>
      </c>
      <c r="J27" s="11">
        <v>627.78</v>
      </c>
      <c r="K27" s="11">
        <v>636.23</v>
      </c>
      <c r="L27" s="11">
        <v>639.43</v>
      </c>
    </row>
    <row r="28" spans="1:12" ht="15">
      <c r="A28" s="8" t="s">
        <v>19</v>
      </c>
      <c r="B28" s="8"/>
      <c r="C28" s="11">
        <v>1280.45</v>
      </c>
      <c r="D28" s="11">
        <v>1280.45</v>
      </c>
      <c r="E28" s="11">
        <v>1306.33</v>
      </c>
      <c r="F28" s="64">
        <v>1317.45</v>
      </c>
      <c r="G28" s="11">
        <v>1723.92</v>
      </c>
      <c r="H28" s="11">
        <v>1758.4</v>
      </c>
      <c r="I28" s="11">
        <v>1773.92</v>
      </c>
      <c r="J28" s="11">
        <v>1474.66</v>
      </c>
      <c r="K28" s="11">
        <v>1494.72</v>
      </c>
      <c r="L28" s="11">
        <v>1502.33</v>
      </c>
    </row>
    <row r="29" spans="1:12" ht="15">
      <c r="A29" s="8" t="s">
        <v>33</v>
      </c>
      <c r="B29" s="8"/>
      <c r="C29" s="9">
        <f>C27*$B$44*12</f>
        <v>2427733.2</v>
      </c>
      <c r="D29" s="9">
        <f>D27*$B$44*12</f>
        <v>2427733.2</v>
      </c>
      <c r="E29" s="9">
        <f>E27*$B$44*12</f>
        <v>2476801.6799999997</v>
      </c>
      <c r="F29" s="62">
        <f>F27*$B$44*12</f>
        <v>2497885.2</v>
      </c>
      <c r="G29" s="9">
        <f>(G27*$B$42+G28*$B$43)*12</f>
        <v>2713450.08</v>
      </c>
      <c r="H29" s="9">
        <f>(H27*$B$42+H28*$B$43)*12</f>
        <v>2767723.4400000004</v>
      </c>
      <c r="I29" s="9">
        <f>(I27*$B$42+I28*$B$43)*12</f>
        <v>2792148.24</v>
      </c>
      <c r="J29" s="9">
        <f>(J27*$B$42+J28*$B$43)*12</f>
        <v>2328477.6</v>
      </c>
      <c r="K29" s="9">
        <f>K27*$B$44*12</f>
        <v>1206292.08</v>
      </c>
      <c r="L29" s="9">
        <f>L27*$B$44*12</f>
        <v>1212359.2799999998</v>
      </c>
    </row>
    <row r="30" spans="1:12" s="47" customFormat="1" ht="14.25">
      <c r="A30" s="41" t="s">
        <v>7</v>
      </c>
      <c r="B30" s="41"/>
      <c r="C30" s="45"/>
      <c r="D30" s="46">
        <f aca="true" t="shared" si="7" ref="D30:L30">D29-$C$29</f>
        <v>0</v>
      </c>
      <c r="E30" s="46">
        <f t="shared" si="7"/>
        <v>49068.479999999516</v>
      </c>
      <c r="F30" s="68">
        <f t="shared" si="7"/>
        <v>70152</v>
      </c>
      <c r="G30" s="46">
        <f t="shared" si="7"/>
        <v>285716.8799999999</v>
      </c>
      <c r="H30" s="46">
        <f t="shared" si="7"/>
        <v>339990.2400000002</v>
      </c>
      <c r="I30" s="46">
        <f t="shared" si="7"/>
        <v>364415.04000000004</v>
      </c>
      <c r="J30" s="46">
        <f t="shared" si="7"/>
        <v>-99255.6000000001</v>
      </c>
      <c r="K30" s="46">
        <f t="shared" si="7"/>
        <v>-1221441.12</v>
      </c>
      <c r="L30" s="46">
        <f t="shared" si="7"/>
        <v>-1215373.9200000004</v>
      </c>
    </row>
    <row r="31" spans="1:12" s="47" customFormat="1" ht="14.25">
      <c r="A31" s="41" t="s">
        <v>28</v>
      </c>
      <c r="B31" s="41"/>
      <c r="C31" s="45"/>
      <c r="D31" s="43">
        <f aca="true" t="shared" si="8" ref="D31:L31">D29/$C$29-1</f>
        <v>0</v>
      </c>
      <c r="E31" s="43">
        <f t="shared" si="8"/>
        <v>0.020211644343785196</v>
      </c>
      <c r="F31" s="67">
        <f t="shared" si="8"/>
        <v>0.02889609121793124</v>
      </c>
      <c r="G31" s="43">
        <f t="shared" si="8"/>
        <v>0.11768874767622739</v>
      </c>
      <c r="H31" s="43">
        <f t="shared" si="8"/>
        <v>0.14004431788468352</v>
      </c>
      <c r="I31" s="43">
        <f t="shared" si="8"/>
        <v>0.15010506096798437</v>
      </c>
      <c r="J31" s="43">
        <f t="shared" si="8"/>
        <v>-0.04088406419618107</v>
      </c>
      <c r="K31" s="43">
        <f t="shared" si="8"/>
        <v>-0.5031199968760982</v>
      </c>
      <c r="L31" s="43">
        <f t="shared" si="8"/>
        <v>-0.5006208754734665</v>
      </c>
    </row>
    <row r="32" spans="1:12" ht="15">
      <c r="A32" s="15" t="s">
        <v>0</v>
      </c>
      <c r="B32" s="15"/>
      <c r="C32" s="16">
        <f aca="true" t="shared" si="9" ref="C32:L32">C16+C22</f>
        <v>411788.3999999999</v>
      </c>
      <c r="D32" s="16">
        <f t="shared" si="9"/>
        <v>458248.31999999995</v>
      </c>
      <c r="E32" s="16">
        <f t="shared" si="9"/>
        <v>413210.3999999999</v>
      </c>
      <c r="F32" s="69">
        <f t="shared" si="9"/>
        <v>352769.04</v>
      </c>
      <c r="G32" s="16">
        <f t="shared" si="9"/>
        <v>430601.27999999997</v>
      </c>
      <c r="H32" s="16">
        <f t="shared" si="9"/>
        <v>366034.31999999995</v>
      </c>
      <c r="I32" s="16">
        <f t="shared" si="9"/>
        <v>348404.88000000006</v>
      </c>
      <c r="J32" s="16">
        <f t="shared" si="9"/>
        <v>545474.16</v>
      </c>
      <c r="K32" s="16">
        <f t="shared" si="9"/>
        <v>497518.08</v>
      </c>
      <c r="L32" s="16">
        <f t="shared" si="9"/>
        <v>476508.24000000005</v>
      </c>
    </row>
    <row r="33" spans="1:12" ht="15">
      <c r="A33" s="17" t="s">
        <v>7</v>
      </c>
      <c r="B33" s="17"/>
      <c r="C33" s="48"/>
      <c r="D33" s="18">
        <f aca="true" t="shared" si="10" ref="D33:L33">D32-$C$32</f>
        <v>46459.92000000004</v>
      </c>
      <c r="E33" s="18">
        <f t="shared" si="10"/>
        <v>1422</v>
      </c>
      <c r="F33" s="70">
        <f t="shared" si="10"/>
        <v>-59019.35999999993</v>
      </c>
      <c r="G33" s="18">
        <f t="shared" si="10"/>
        <v>18812.880000000063</v>
      </c>
      <c r="H33" s="18">
        <f t="shared" si="10"/>
        <v>-45754.07999999996</v>
      </c>
      <c r="I33" s="18">
        <f t="shared" si="10"/>
        <v>-63383.519999999844</v>
      </c>
      <c r="J33" s="18">
        <f t="shared" si="10"/>
        <v>133685.76000000013</v>
      </c>
      <c r="K33" s="18">
        <f t="shared" si="10"/>
        <v>85729.68000000011</v>
      </c>
      <c r="L33" s="18">
        <f t="shared" si="10"/>
        <v>64719.84000000014</v>
      </c>
    </row>
    <row r="34" spans="7:12" ht="15.75">
      <c r="G34" s="76"/>
      <c r="H34" s="76"/>
      <c r="I34" s="76"/>
      <c r="J34" s="76"/>
      <c r="K34" s="76"/>
      <c r="L34" s="76"/>
    </row>
    <row r="35" spans="1:12" ht="15">
      <c r="A35" s="41" t="s">
        <v>21</v>
      </c>
      <c r="B35" s="41"/>
      <c r="C35" s="49">
        <f aca="true" t="shared" si="11" ref="C35:L35">C32+C29</f>
        <v>2839521.6</v>
      </c>
      <c r="D35" s="49">
        <f t="shared" si="11"/>
        <v>2885981.52</v>
      </c>
      <c r="E35" s="49">
        <f t="shared" si="11"/>
        <v>2890012.0799999996</v>
      </c>
      <c r="F35" s="62">
        <f t="shared" si="11"/>
        <v>2850654.24</v>
      </c>
      <c r="G35" s="49">
        <f t="shared" si="11"/>
        <v>3144051.36</v>
      </c>
      <c r="H35" s="49">
        <f t="shared" si="11"/>
        <v>3133757.7600000002</v>
      </c>
      <c r="I35" s="49">
        <f t="shared" si="11"/>
        <v>3140553.12</v>
      </c>
      <c r="J35" s="49">
        <f t="shared" si="11"/>
        <v>2873951.7600000002</v>
      </c>
      <c r="K35" s="49">
        <f t="shared" si="11"/>
        <v>1703810.1600000001</v>
      </c>
      <c r="L35" s="49">
        <f t="shared" si="11"/>
        <v>1688867.5199999998</v>
      </c>
    </row>
    <row r="36" spans="1:12" ht="15">
      <c r="A36" s="41" t="s">
        <v>22</v>
      </c>
      <c r="B36" s="41"/>
      <c r="C36" s="49">
        <f>44.16*$B$44*12</f>
        <v>83727.36</v>
      </c>
      <c r="D36" s="49">
        <f>45.45*$B$44*12</f>
        <v>86173.20000000001</v>
      </c>
      <c r="E36" s="49">
        <f>45.45*$B$44*12</f>
        <v>86173.20000000001</v>
      </c>
      <c r="F36" s="62">
        <f>45.45*$B$44*12</f>
        <v>86173.20000000001</v>
      </c>
      <c r="G36" s="49">
        <f aca="true" t="shared" si="12" ref="G36:L36">46.77*$B$44*12</f>
        <v>88675.92000000001</v>
      </c>
      <c r="H36" s="49">
        <f t="shared" si="12"/>
        <v>88675.92000000001</v>
      </c>
      <c r="I36" s="49">
        <f t="shared" si="12"/>
        <v>88675.92000000001</v>
      </c>
      <c r="J36" s="49">
        <f t="shared" si="12"/>
        <v>88675.92000000001</v>
      </c>
      <c r="K36" s="49">
        <f t="shared" si="12"/>
        <v>88675.92000000001</v>
      </c>
      <c r="L36" s="49">
        <f t="shared" si="12"/>
        <v>88675.92000000001</v>
      </c>
    </row>
    <row r="37" spans="1:12" ht="15">
      <c r="A37" s="54" t="s">
        <v>52</v>
      </c>
      <c r="B37" s="54"/>
      <c r="C37" s="55">
        <f aca="true" t="shared" si="13" ref="C37:L37">C36+C35</f>
        <v>2923248.96</v>
      </c>
      <c r="D37" s="55">
        <f>D36+D35</f>
        <v>2972154.72</v>
      </c>
      <c r="E37" s="55">
        <f t="shared" si="13"/>
        <v>2976185.28</v>
      </c>
      <c r="F37" s="71">
        <f t="shared" si="13"/>
        <v>2936827.4400000004</v>
      </c>
      <c r="G37" s="55">
        <f t="shared" si="13"/>
        <v>3232727.28</v>
      </c>
      <c r="H37" s="55">
        <f t="shared" si="13"/>
        <v>3222433.68</v>
      </c>
      <c r="I37" s="55">
        <f t="shared" si="13"/>
        <v>3229229.04</v>
      </c>
      <c r="J37" s="55">
        <f t="shared" si="13"/>
        <v>2962627.68</v>
      </c>
      <c r="K37" s="55">
        <f t="shared" si="13"/>
        <v>1792486.08</v>
      </c>
      <c r="L37" s="55">
        <f t="shared" si="13"/>
        <v>1777543.4399999997</v>
      </c>
    </row>
    <row r="38" spans="1:12" s="52" customFormat="1" ht="14.25">
      <c r="A38" s="41" t="s">
        <v>7</v>
      </c>
      <c r="B38" s="50"/>
      <c r="C38" s="51"/>
      <c r="D38" s="46">
        <f aca="true" t="shared" si="14" ref="D38:L38">D37-$C$37</f>
        <v>48905.76000000024</v>
      </c>
      <c r="E38" s="46">
        <f t="shared" si="14"/>
        <v>52936.31999999983</v>
      </c>
      <c r="F38" s="72">
        <f t="shared" si="14"/>
        <v>13578.480000000447</v>
      </c>
      <c r="G38" s="46">
        <f t="shared" si="14"/>
        <v>309478.31999999983</v>
      </c>
      <c r="H38" s="46">
        <f t="shared" si="14"/>
        <v>299184.7200000002</v>
      </c>
      <c r="I38" s="46">
        <f t="shared" si="14"/>
        <v>305980.0800000001</v>
      </c>
      <c r="J38" s="46">
        <f t="shared" si="14"/>
        <v>39378.720000000205</v>
      </c>
      <c r="K38" s="46">
        <f t="shared" si="14"/>
        <v>-1130762.88</v>
      </c>
      <c r="L38" s="46">
        <f t="shared" si="14"/>
        <v>-1145705.5200000003</v>
      </c>
    </row>
    <row r="39" spans="1:12" s="47" customFormat="1" ht="14.25">
      <c r="A39" s="41" t="s">
        <v>13</v>
      </c>
      <c r="B39" s="41"/>
      <c r="C39" s="45"/>
      <c r="D39" s="53">
        <f aca="true" t="shared" si="15" ref="D39:L39">D37/$C$37-1</f>
        <v>0.016729933258917695</v>
      </c>
      <c r="E39" s="53">
        <f t="shared" si="15"/>
        <v>0.01810872789979534</v>
      </c>
      <c r="F39" s="73">
        <f t="shared" si="15"/>
        <v>0.004644996093661646</v>
      </c>
      <c r="G39" s="53">
        <f t="shared" si="15"/>
        <v>0.10586793127602778</v>
      </c>
      <c r="H39" s="53">
        <f t="shared" si="15"/>
        <v>0.10234664378363467</v>
      </c>
      <c r="I39" s="53">
        <f t="shared" si="15"/>
        <v>0.10467123539145984</v>
      </c>
      <c r="J39" s="53">
        <f t="shared" si="15"/>
        <v>0.013470874543644928</v>
      </c>
      <c r="K39" s="53">
        <f t="shared" si="15"/>
        <v>-0.3868171666090321</v>
      </c>
      <c r="L39" s="53">
        <f t="shared" si="15"/>
        <v>-0.39192882155339936</v>
      </c>
    </row>
    <row r="41" spans="1:5" ht="15">
      <c r="A41" s="98" t="s">
        <v>3</v>
      </c>
      <c r="B41" s="99"/>
      <c r="C41" s="19"/>
      <c r="D41" s="25"/>
      <c r="E41" s="25"/>
    </row>
    <row r="42" spans="1:2" ht="15">
      <c r="A42" s="56" t="s">
        <v>48</v>
      </c>
      <c r="B42" s="56">
        <v>46</v>
      </c>
    </row>
    <row r="43" spans="1:2" ht="15">
      <c r="A43" s="56" t="s">
        <v>25</v>
      </c>
      <c r="B43" s="56">
        <v>112</v>
      </c>
    </row>
    <row r="44" spans="1:2" ht="15">
      <c r="A44" s="56" t="s">
        <v>56</v>
      </c>
      <c r="B44" s="56">
        <f>SUM(B42:B43)</f>
        <v>158</v>
      </c>
    </row>
    <row r="45" spans="1:2" ht="15.75">
      <c r="A45" s="20"/>
      <c r="B45"/>
    </row>
    <row r="46" ht="15">
      <c r="A46" s="1" t="s">
        <v>53</v>
      </c>
    </row>
    <row r="47" ht="15">
      <c r="A47" s="21">
        <v>39627</v>
      </c>
    </row>
  </sheetData>
  <sheetProtection/>
  <mergeCells count="6">
    <mergeCell ref="A5:E5"/>
    <mergeCell ref="A41:B41"/>
    <mergeCell ref="A1:L1"/>
    <mergeCell ref="A2:L2"/>
    <mergeCell ref="A3:L3"/>
    <mergeCell ref="A4:L4"/>
  </mergeCells>
  <conditionalFormatting sqref="D31:F31 D39:F39">
    <cfRule type="cellIs" priority="28" dxfId="27" operator="lessThan" stopIfTrue="1">
      <formula>0</formula>
    </cfRule>
  </conditionalFormatting>
  <conditionalFormatting sqref="D18:E18">
    <cfRule type="cellIs" priority="27" dxfId="27" operator="lessThan" stopIfTrue="1">
      <formula>0</formula>
    </cfRule>
  </conditionalFormatting>
  <conditionalFormatting sqref="D24:E24">
    <cfRule type="cellIs" priority="26" dxfId="27" operator="lessThan" stopIfTrue="1">
      <formula>0</formula>
    </cfRule>
  </conditionalFormatting>
  <conditionalFormatting sqref="G18">
    <cfRule type="cellIs" priority="25" dxfId="27" operator="lessThan" stopIfTrue="1">
      <formula>0</formula>
    </cfRule>
  </conditionalFormatting>
  <conditionalFormatting sqref="G31">
    <cfRule type="cellIs" priority="23" dxfId="27" operator="lessThan" stopIfTrue="1">
      <formula>0</formula>
    </cfRule>
  </conditionalFormatting>
  <conditionalFormatting sqref="G39">
    <cfRule type="cellIs" priority="22" dxfId="27" operator="lessThan" stopIfTrue="1">
      <formula>0</formula>
    </cfRule>
  </conditionalFormatting>
  <conditionalFormatting sqref="H18">
    <cfRule type="cellIs" priority="21" dxfId="27" operator="lessThan" stopIfTrue="1">
      <formula>0</formula>
    </cfRule>
  </conditionalFormatting>
  <conditionalFormatting sqref="H31">
    <cfRule type="cellIs" priority="19" dxfId="27" operator="lessThan" stopIfTrue="1">
      <formula>0</formula>
    </cfRule>
  </conditionalFormatting>
  <conditionalFormatting sqref="H39">
    <cfRule type="cellIs" priority="18" dxfId="27" operator="lessThan" stopIfTrue="1">
      <formula>0</formula>
    </cfRule>
  </conditionalFormatting>
  <conditionalFormatting sqref="F24:H24">
    <cfRule type="cellIs" priority="17" dxfId="27" operator="lessThan" stopIfTrue="1">
      <formula>0</formula>
    </cfRule>
  </conditionalFormatting>
  <conditionalFormatting sqref="I18">
    <cfRule type="cellIs" priority="16" dxfId="27" operator="lessThan" stopIfTrue="1">
      <formula>0</formula>
    </cfRule>
  </conditionalFormatting>
  <conditionalFormatting sqref="I31">
    <cfRule type="cellIs" priority="15" dxfId="27" operator="lessThan" stopIfTrue="1">
      <formula>0</formula>
    </cfRule>
  </conditionalFormatting>
  <conditionalFormatting sqref="I39">
    <cfRule type="cellIs" priority="14" dxfId="27" operator="lessThan" stopIfTrue="1">
      <formula>0</formula>
    </cfRule>
  </conditionalFormatting>
  <conditionalFormatting sqref="I24">
    <cfRule type="cellIs" priority="13" dxfId="27" operator="lessThan" stopIfTrue="1">
      <formula>0</formula>
    </cfRule>
  </conditionalFormatting>
  <conditionalFormatting sqref="J18">
    <cfRule type="cellIs" priority="12" dxfId="27" operator="lessThan" stopIfTrue="1">
      <formula>0</formula>
    </cfRule>
  </conditionalFormatting>
  <conditionalFormatting sqref="J31">
    <cfRule type="cellIs" priority="11" dxfId="27" operator="lessThan" stopIfTrue="1">
      <formula>0</formula>
    </cfRule>
  </conditionalFormatting>
  <conditionalFormatting sqref="J39">
    <cfRule type="cellIs" priority="10" dxfId="27" operator="lessThan" stopIfTrue="1">
      <formula>0</formula>
    </cfRule>
  </conditionalFormatting>
  <conditionalFormatting sqref="J24">
    <cfRule type="cellIs" priority="9" dxfId="27" operator="lessThan" stopIfTrue="1">
      <formula>0</formula>
    </cfRule>
  </conditionalFormatting>
  <conditionalFormatting sqref="K18">
    <cfRule type="cellIs" priority="8" dxfId="27" operator="lessThan" stopIfTrue="1">
      <formula>0</formula>
    </cfRule>
  </conditionalFormatting>
  <conditionalFormatting sqref="K31">
    <cfRule type="cellIs" priority="7" dxfId="27" operator="lessThan" stopIfTrue="1">
      <formula>0</formula>
    </cfRule>
  </conditionalFormatting>
  <conditionalFormatting sqref="K39">
    <cfRule type="cellIs" priority="6" dxfId="27" operator="lessThan" stopIfTrue="1">
      <formula>0</formula>
    </cfRule>
  </conditionalFormatting>
  <conditionalFormatting sqref="K24">
    <cfRule type="cellIs" priority="5" dxfId="27" operator="lessThan" stopIfTrue="1">
      <formula>0</formula>
    </cfRule>
  </conditionalFormatting>
  <conditionalFormatting sqref="L18">
    <cfRule type="cellIs" priority="4" dxfId="27" operator="lessThan" stopIfTrue="1">
      <formula>0</formula>
    </cfRule>
  </conditionalFormatting>
  <conditionalFormatting sqref="L31">
    <cfRule type="cellIs" priority="3" dxfId="27" operator="lessThan" stopIfTrue="1">
      <formula>0</formula>
    </cfRule>
  </conditionalFormatting>
  <conditionalFormatting sqref="L39">
    <cfRule type="cellIs" priority="2" dxfId="27" operator="lessThan" stopIfTrue="1">
      <formula>0</formula>
    </cfRule>
  </conditionalFormatting>
  <conditionalFormatting sqref="L24">
    <cfRule type="cellIs" priority="1" dxfId="27" operator="lessThan" stopIfTrue="1">
      <formula>0</formula>
    </cfRule>
  </conditionalFormatting>
  <printOptions horizontalCentered="1"/>
  <pageMargins left="0" right="0" top="0" bottom="0" header="0.5" footer="0.5"/>
  <pageSetup fitToHeight="1" fitToWidth="1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3" sqref="A13"/>
    </sheetView>
  </sheetViews>
  <sheetFormatPr defaultColWidth="10.875" defaultRowHeight="15.75"/>
  <cols>
    <col min="1" max="1" width="31.375" style="23" customWidth="1"/>
    <col min="2" max="2" width="17.875" style="23" customWidth="1"/>
    <col min="3" max="3" width="21.00390625" style="23" customWidth="1"/>
    <col min="4" max="16384" width="10.875" style="23" customWidth="1"/>
  </cols>
  <sheetData>
    <row r="1" spans="1:3" ht="15.75">
      <c r="A1" s="22" t="s">
        <v>34</v>
      </c>
      <c r="B1" s="22"/>
      <c r="C1" s="22"/>
    </row>
    <row r="2" spans="1:3" ht="15.75">
      <c r="A2" s="22" t="s">
        <v>57</v>
      </c>
      <c r="B2" s="22"/>
      <c r="C2" s="22"/>
    </row>
    <row r="3" spans="1:3" ht="15.75">
      <c r="A3" s="22" t="s">
        <v>47</v>
      </c>
      <c r="B3" s="22"/>
      <c r="C3" s="22"/>
    </row>
    <row r="5" spans="1:3" ht="15.75">
      <c r="A5" s="31" t="s">
        <v>14</v>
      </c>
      <c r="B5" s="31" t="s">
        <v>8</v>
      </c>
      <c r="C5" s="32" t="s">
        <v>59</v>
      </c>
    </row>
    <row r="6" spans="1:5" ht="15.75">
      <c r="A6" s="33" t="s">
        <v>35</v>
      </c>
      <c r="B6" s="34">
        <v>45.45</v>
      </c>
      <c r="C6" s="34">
        <v>46.77</v>
      </c>
      <c r="E6" s="24"/>
    </row>
    <row r="7" spans="1:3" ht="15.75">
      <c r="A7" s="33" t="s">
        <v>36</v>
      </c>
      <c r="B7" s="35">
        <v>158</v>
      </c>
      <c r="C7" s="35">
        <v>158</v>
      </c>
    </row>
    <row r="8" spans="1:3" ht="15.75">
      <c r="A8" s="33" t="s">
        <v>37</v>
      </c>
      <c r="B8" s="34">
        <f>B7*B6</f>
        <v>7181.1</v>
      </c>
      <c r="C8" s="34">
        <f>C7*C6</f>
        <v>7389.660000000001</v>
      </c>
    </row>
    <row r="9" spans="1:5" ht="15.75">
      <c r="A9" s="33" t="s">
        <v>38</v>
      </c>
      <c r="B9" s="36">
        <f>12*B8</f>
        <v>86173.20000000001</v>
      </c>
      <c r="C9" s="36">
        <f>12*C8</f>
        <v>88675.92000000001</v>
      </c>
      <c r="E9" s="24"/>
    </row>
    <row r="10" spans="1:3" s="27" customFormat="1" ht="15.75">
      <c r="A10" s="37" t="s">
        <v>7</v>
      </c>
      <c r="B10" s="38"/>
      <c r="C10" s="39">
        <f>C9-B9</f>
        <v>2502.720000000001</v>
      </c>
    </row>
    <row r="11" spans="1:3" s="27" customFormat="1" ht="15.75">
      <c r="A11" s="37" t="s">
        <v>46</v>
      </c>
      <c r="B11" s="38"/>
      <c r="C11" s="40">
        <f>C9/B9-1</f>
        <v>0.029042904290428995</v>
      </c>
    </row>
    <row r="12" spans="1:6" ht="15.75">
      <c r="A12" s="29"/>
      <c r="B12" s="29"/>
      <c r="C12" s="30"/>
      <c r="D12"/>
      <c r="E12"/>
      <c r="F12"/>
    </row>
    <row r="13" ht="15.75">
      <c r="A13" s="28"/>
    </row>
    <row r="14" spans="1:3" ht="15.75">
      <c r="A14" s="102" t="s">
        <v>39</v>
      </c>
      <c r="B14" s="102"/>
      <c r="C14" s="26" t="e">
        <f>SUM(#REF!)</f>
        <v>#REF!</v>
      </c>
    </row>
    <row r="15" ht="15.75">
      <c r="A15" s="57">
        <v>39627</v>
      </c>
    </row>
  </sheetData>
  <sheetProtection/>
  <mergeCells count="1">
    <mergeCell ref="A14:B14"/>
  </mergeCells>
  <conditionalFormatting sqref="C11">
    <cfRule type="cellIs" priority="2" dxfId="27" operator="lessThanOrEqual" stopIfTrue="1">
      <formula>0</formula>
    </cfRule>
  </conditionalFormatting>
  <printOptions horizontalCentered="1"/>
  <pageMargins left="0.5" right="0.5" top="0.5" bottom="0.5" header="0.5" footer="0.5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G2"/>
    </sheetView>
  </sheetViews>
  <sheetFormatPr defaultColWidth="8.875" defaultRowHeight="15.75"/>
  <cols>
    <col min="1" max="1" width="29.375" style="87" customWidth="1"/>
    <col min="2" max="2" width="12.50390625" style="87" customWidth="1"/>
    <col min="3" max="5" width="8.875" style="87" customWidth="1"/>
    <col min="6" max="6" width="10.375" style="87" customWidth="1"/>
    <col min="7" max="7" width="11.50390625" style="87" customWidth="1"/>
    <col min="8" max="16384" width="8.875" style="87" customWidth="1"/>
  </cols>
  <sheetData>
    <row r="1" spans="1:7" ht="15">
      <c r="A1" s="103" t="s">
        <v>77</v>
      </c>
      <c r="B1" s="103"/>
      <c r="C1" s="103"/>
      <c r="D1" s="103"/>
      <c r="E1" s="103"/>
      <c r="F1" s="103"/>
      <c r="G1" s="103"/>
    </row>
    <row r="2" spans="1:7" ht="15">
      <c r="A2" s="103" t="s">
        <v>78</v>
      </c>
      <c r="B2" s="103"/>
      <c r="C2" s="103"/>
      <c r="D2" s="103"/>
      <c r="E2" s="103"/>
      <c r="F2" s="103"/>
      <c r="G2" s="103"/>
    </row>
    <row r="4" spans="1:7" s="80" customFormat="1" ht="27.75" customHeight="1">
      <c r="A4" s="77" t="s">
        <v>34</v>
      </c>
      <c r="B4" s="78"/>
      <c r="C4" s="78"/>
      <c r="D4" s="78" t="s">
        <v>8</v>
      </c>
      <c r="E4" s="78" t="s">
        <v>64</v>
      </c>
      <c r="F4" s="78" t="s">
        <v>65</v>
      </c>
      <c r="G4" s="79" t="s">
        <v>66</v>
      </c>
    </row>
    <row r="5" spans="1:7" ht="15">
      <c r="A5" s="81" t="s">
        <v>67</v>
      </c>
      <c r="B5" s="82" t="s">
        <v>68</v>
      </c>
      <c r="C5" s="83"/>
      <c r="D5" s="84">
        <v>36.87</v>
      </c>
      <c r="E5" s="85">
        <v>37.7</v>
      </c>
      <c r="F5" s="86">
        <f>C5*D5</f>
        <v>0</v>
      </c>
      <c r="G5" s="86">
        <f aca="true" t="shared" si="0" ref="G5:G13">C5*E5</f>
        <v>0</v>
      </c>
    </row>
    <row r="6" spans="1:7" ht="15">
      <c r="A6" s="88"/>
      <c r="B6" s="83" t="s">
        <v>69</v>
      </c>
      <c r="C6" s="89">
        <v>13</v>
      </c>
      <c r="D6" s="84">
        <v>1.38</v>
      </c>
      <c r="E6" s="85">
        <v>1.41</v>
      </c>
      <c r="F6" s="86">
        <f aca="true" t="shared" si="1" ref="F6:F14">C6*D6</f>
        <v>17.939999999999998</v>
      </c>
      <c r="G6" s="86">
        <f t="shared" si="0"/>
        <v>18.33</v>
      </c>
    </row>
    <row r="7" spans="1:7" ht="15">
      <c r="A7" s="81" t="s">
        <v>70</v>
      </c>
      <c r="B7" s="82" t="s">
        <v>68</v>
      </c>
      <c r="C7" s="83"/>
      <c r="D7" s="84">
        <v>70.14</v>
      </c>
      <c r="E7" s="85">
        <v>71.71</v>
      </c>
      <c r="F7" s="86">
        <f t="shared" si="1"/>
        <v>0</v>
      </c>
      <c r="G7" s="86">
        <f t="shared" si="0"/>
        <v>0</v>
      </c>
    </row>
    <row r="8" spans="1:7" ht="15">
      <c r="A8" s="88"/>
      <c r="B8" s="83" t="s">
        <v>69</v>
      </c>
      <c r="C8" s="89">
        <v>16</v>
      </c>
      <c r="D8" s="84">
        <v>1.38</v>
      </c>
      <c r="E8" s="85">
        <v>1.41</v>
      </c>
      <c r="F8" s="86">
        <f t="shared" si="1"/>
        <v>22.08</v>
      </c>
      <c r="G8" s="86">
        <f t="shared" si="0"/>
        <v>22.56</v>
      </c>
    </row>
    <row r="9" spans="1:7" ht="15">
      <c r="A9" s="81" t="s">
        <v>71</v>
      </c>
      <c r="B9" s="82" t="s">
        <v>68</v>
      </c>
      <c r="C9" s="83">
        <v>4</v>
      </c>
      <c r="D9" s="84">
        <v>88.58</v>
      </c>
      <c r="E9" s="85">
        <v>90.57</v>
      </c>
      <c r="F9" s="86">
        <f t="shared" si="1"/>
        <v>354.32</v>
      </c>
      <c r="G9" s="86">
        <f t="shared" si="0"/>
        <v>362.28</v>
      </c>
    </row>
    <row r="10" spans="1:7" ht="15">
      <c r="A10" s="88"/>
      <c r="B10" s="83" t="s">
        <v>72</v>
      </c>
      <c r="C10" s="90">
        <v>2</v>
      </c>
      <c r="D10" s="84">
        <v>1.38</v>
      </c>
      <c r="E10" s="85">
        <v>1.41</v>
      </c>
      <c r="F10" s="86">
        <f t="shared" si="1"/>
        <v>2.76</v>
      </c>
      <c r="G10" s="86">
        <f t="shared" si="0"/>
        <v>2.82</v>
      </c>
    </row>
    <row r="11" spans="1:7" ht="15">
      <c r="A11" s="81" t="s">
        <v>73</v>
      </c>
      <c r="B11" s="82" t="s">
        <v>68</v>
      </c>
      <c r="C11" s="83"/>
      <c r="D11" s="84">
        <v>77.26</v>
      </c>
      <c r="E11" s="85">
        <v>79</v>
      </c>
      <c r="F11" s="86">
        <f t="shared" si="1"/>
        <v>0</v>
      </c>
      <c r="G11" s="86">
        <f t="shared" si="0"/>
        <v>0</v>
      </c>
    </row>
    <row r="12" spans="1:7" ht="15">
      <c r="A12" s="88"/>
      <c r="B12" s="83" t="s">
        <v>72</v>
      </c>
      <c r="C12" s="90">
        <v>13</v>
      </c>
      <c r="D12" s="84">
        <v>1.38</v>
      </c>
      <c r="E12" s="85">
        <v>1.41</v>
      </c>
      <c r="F12" s="86">
        <f t="shared" si="1"/>
        <v>17.939999999999998</v>
      </c>
      <c r="G12" s="86">
        <f t="shared" si="0"/>
        <v>18.33</v>
      </c>
    </row>
    <row r="13" spans="1:7" ht="15">
      <c r="A13" s="81" t="s">
        <v>74</v>
      </c>
      <c r="B13" s="82" t="s">
        <v>68</v>
      </c>
      <c r="C13" s="83"/>
      <c r="D13" s="84">
        <v>114.25</v>
      </c>
      <c r="E13" s="85">
        <v>116.81</v>
      </c>
      <c r="F13" s="86">
        <f t="shared" si="1"/>
        <v>0</v>
      </c>
      <c r="G13" s="86">
        <f t="shared" si="0"/>
        <v>0</v>
      </c>
    </row>
    <row r="14" spans="1:7" ht="15">
      <c r="A14" s="88"/>
      <c r="B14" s="83" t="s">
        <v>72</v>
      </c>
      <c r="C14" s="90">
        <v>2</v>
      </c>
      <c r="D14" s="84">
        <v>1.38</v>
      </c>
      <c r="E14" s="85">
        <v>1.41</v>
      </c>
      <c r="F14" s="86">
        <f t="shared" si="1"/>
        <v>2.76</v>
      </c>
      <c r="G14" s="86">
        <f>C14*E14</f>
        <v>2.82</v>
      </c>
    </row>
    <row r="15" spans="1:7" ht="15">
      <c r="A15" s="91" t="s">
        <v>75</v>
      </c>
      <c r="B15" s="83"/>
      <c r="C15" s="92">
        <f>SUM(C5:C14)</f>
        <v>50</v>
      </c>
      <c r="D15" s="93"/>
      <c r="E15" s="94"/>
      <c r="F15" s="95">
        <f>SUM(F5:F14)</f>
        <v>417.79999999999995</v>
      </c>
      <c r="G15" s="95">
        <f>SUM(G5:G14)</f>
        <v>427.13999999999993</v>
      </c>
    </row>
    <row r="16" spans="6:7" ht="15.75" thickBot="1">
      <c r="F16" s="87" t="s">
        <v>76</v>
      </c>
      <c r="G16" s="96">
        <f>G15-F15</f>
        <v>9.339999999999975</v>
      </c>
    </row>
    <row r="17" ht="15.75" thickTop="1"/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__________Û_______________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 Cestaro</dc:creator>
  <cp:keywords/>
  <dc:description/>
  <cp:lastModifiedBy>Schneider, Tom</cp:lastModifiedBy>
  <cp:lastPrinted>2012-08-23T14:14:26Z</cp:lastPrinted>
  <dcterms:created xsi:type="dcterms:W3CDTF">2005-08-02T16:53:23Z</dcterms:created>
  <dcterms:modified xsi:type="dcterms:W3CDTF">2012-08-23T14:14:44Z</dcterms:modified>
  <cp:category/>
  <cp:version/>
  <cp:contentType/>
  <cp:contentStatus/>
</cp:coreProperties>
</file>